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dera\Downloads\"/>
    </mc:Choice>
  </mc:AlternateContent>
  <bookViews>
    <workbookView xWindow="0" yWindow="0" windowWidth="7870" windowHeight="6770" activeTab="1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O3" i="2" l="1"/>
  <c r="O4" i="2"/>
  <c r="O5" i="2"/>
  <c r="K4" i="2"/>
  <c r="P4" i="2" s="1"/>
  <c r="Q4" i="2" s="1"/>
  <c r="K5" i="2"/>
  <c r="P5" i="2" s="1"/>
  <c r="Q5" i="2" s="1"/>
  <c r="K3" i="2"/>
  <c r="P3" i="2" s="1"/>
  <c r="Q3" i="2" s="1"/>
  <c r="C3" i="2"/>
  <c r="F3" i="2" s="1"/>
  <c r="C7" i="2"/>
  <c r="E7" i="2" s="1"/>
  <c r="C6" i="2"/>
  <c r="F6" i="2" s="1"/>
  <c r="C5" i="2"/>
  <c r="F5" i="2" s="1"/>
  <c r="C4" i="2"/>
  <c r="F4" i="2" s="1"/>
  <c r="G7" i="2"/>
  <c r="G6" i="2"/>
  <c r="R5" i="2"/>
  <c r="G5" i="2"/>
  <c r="R4" i="2"/>
  <c r="G4" i="2"/>
  <c r="B4" i="2"/>
  <c r="B5" i="2" s="1"/>
  <c r="B6" i="2" s="1"/>
  <c r="B7" i="2" s="1"/>
  <c r="R3" i="2"/>
  <c r="G3" i="2"/>
  <c r="E5" i="2" l="1"/>
  <c r="F7" i="2"/>
  <c r="E4" i="2"/>
  <c r="E6" i="2"/>
  <c r="E3" i="2"/>
</calcChain>
</file>

<file path=xl/sharedStrings.xml><?xml version="1.0" encoding="utf-8"?>
<sst xmlns="http://schemas.openxmlformats.org/spreadsheetml/2006/main" count="69" uniqueCount="46">
  <si>
    <t xml:space="preserve">Trial </t>
  </si>
  <si>
    <t>Concentration of IO3-</t>
  </si>
  <si>
    <t>Time</t>
  </si>
  <si>
    <t>Rate</t>
  </si>
  <si>
    <t>-log(t)</t>
  </si>
  <si>
    <t>Trial for Temperatures</t>
  </si>
  <si>
    <t>Concentration of Iodate</t>
  </si>
  <si>
    <t>Concentration of SodiumBiSulfate</t>
  </si>
  <si>
    <t xml:space="preserve">Temperature </t>
  </si>
  <si>
    <t>rate</t>
  </si>
  <si>
    <t>k</t>
  </si>
  <si>
    <t>Invsere Temperature</t>
  </si>
  <si>
    <t>total rate=[IO3-][HSO3-]</t>
  </si>
  <si>
    <t>log([IO3-])</t>
  </si>
  <si>
    <t>TEST TUBE A</t>
  </si>
  <si>
    <t>TEST TUBE B</t>
  </si>
  <si>
    <t>PART A - BASELINE</t>
  </si>
  <si>
    <r>
      <t>0.016 M NaHSO</t>
    </r>
    <r>
      <rPr>
        <b/>
        <vertAlign val="subscript"/>
        <sz val="11"/>
        <color rgb="FF000000"/>
        <rFont val="Calibri"/>
        <family val="2"/>
      </rPr>
      <t>3</t>
    </r>
  </si>
  <si>
    <r>
      <t>0.024 M KIO</t>
    </r>
    <r>
      <rPr>
        <b/>
        <vertAlign val="subscript"/>
        <sz val="11"/>
        <color rgb="FF000000"/>
        <rFont val="Calibri"/>
        <family val="2"/>
      </rPr>
      <t>3</t>
    </r>
  </si>
  <si>
    <t>TIME [SEC]</t>
  </si>
  <si>
    <t>TRIAL 1</t>
  </si>
  <si>
    <t>10 mL</t>
  </si>
  <si>
    <t> 48.13</t>
  </si>
  <si>
    <t>TRAIL 2</t>
  </si>
  <si>
    <t> 47.56</t>
  </si>
  <si>
    <t>TRAIL 3</t>
  </si>
  <si>
    <t> 47.84</t>
  </si>
  <si>
    <t>PART B</t>
  </si>
  <si>
    <r>
      <t>0.024 M KIO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/H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</t>
    </r>
  </si>
  <si>
    <t>TRIAL 4</t>
  </si>
  <si>
    <t>8 mL/2 mL</t>
  </si>
  <si>
    <t> 52.32</t>
  </si>
  <si>
    <t>TRAIL 5</t>
  </si>
  <si>
    <t>6 mL/4 mL</t>
  </si>
  <si>
    <t> 1:27.83</t>
  </si>
  <si>
    <t>TRAIL 6</t>
  </si>
  <si>
    <t>4 mL/6 mL</t>
  </si>
  <si>
    <t> 2:04.59</t>
  </si>
  <si>
    <t>TRAIL 7</t>
  </si>
  <si>
    <t>2 mL/8 mL</t>
  </si>
  <si>
    <t> 2:39:86</t>
  </si>
  <si>
    <t>PART C</t>
  </si>
  <si>
    <t>TRIAL 8 – ice bath</t>
  </si>
  <si>
    <t> 01:28.62</t>
  </si>
  <si>
    <t>TRAIL 9 – hot bath</t>
  </si>
  <si>
    <t> 45.30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</si>
</sst>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1">
                <a:solidFill>
                  <a:srgbClr val="757575"/>
                </a:solidFill>
                <a:latin typeface="+mn-lt"/>
              </a:rPr>
              <a:t>Concentration [mol/L] vs Time [s]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Concentration of IO3-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exp"/>
            <c:dispRSqr val="0"/>
            <c:dispEq val="0"/>
          </c:trendline>
          <c:xVal>
            <c:numRef>
              <c:f>Sheet2!$D$3:$D$7</c:f>
              <c:numCache>
                <c:formatCode>General</c:formatCode>
                <c:ptCount val="5"/>
                <c:pt idx="0">
                  <c:v>47.56</c:v>
                </c:pt>
                <c:pt idx="1">
                  <c:v>52.32</c:v>
                </c:pt>
                <c:pt idx="2">
                  <c:v>87.83</c:v>
                </c:pt>
                <c:pt idx="3">
                  <c:v>124.29</c:v>
                </c:pt>
                <c:pt idx="4">
                  <c:v>159.86000000000001</c:v>
                </c:pt>
              </c:numCache>
            </c:numRef>
          </c:xVal>
          <c:yVal>
            <c:numRef>
              <c:f>Sheet2!$C$3:$C$7</c:f>
              <c:numCache>
                <c:formatCode>General</c:formatCode>
                <c:ptCount val="5"/>
                <c:pt idx="0">
                  <c:v>1.2E-2</c:v>
                </c:pt>
                <c:pt idx="1">
                  <c:v>9.6000000000000009E-3</c:v>
                </c:pt>
                <c:pt idx="2">
                  <c:v>7.2000000000000007E-3</c:v>
                </c:pt>
                <c:pt idx="3">
                  <c:v>4.8000000000000004E-3</c:v>
                </c:pt>
                <c:pt idx="4">
                  <c:v>2.4000000000000002E-3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04-4912-93DD-CAB177D25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63941"/>
        <c:axId val="510608590"/>
      </c:scatterChart>
      <c:valAx>
        <c:axId val="76463941"/>
        <c:scaling>
          <c:orientation val="minMax"/>
          <c:min val="4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 [s]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0608590"/>
        <c:crosses val="autoZero"/>
        <c:crossBetween val="midCat"/>
      </c:valAx>
      <c:valAx>
        <c:axId val="5106085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[IO3-] mol/L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463941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-log{t}</a:t>
            </a:r>
            <a:r>
              <a:rPr lang="en-US" b="0" baseline="0">
                <a:solidFill>
                  <a:srgbClr val="757575"/>
                </a:solidFill>
                <a:latin typeface="+mn-lt"/>
              </a:rPr>
              <a:t> vs log [IO3-]</a:t>
            </a:r>
            <a:endParaRPr lang="en-US" b="0">
              <a:solidFill>
                <a:srgbClr val="757575"/>
              </a:solidFill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Sheet2!$F$2</c:f>
              <c:strCache>
                <c:ptCount val="1"/>
                <c:pt idx="0">
                  <c:v>log([IO3-])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Sheet2!$G$3:$G$7</c:f>
              <c:numCache>
                <c:formatCode>General</c:formatCode>
                <c:ptCount val="5"/>
                <c:pt idx="0">
                  <c:v>-1.677241845946654</c:v>
                </c:pt>
                <c:pt idx="1">
                  <c:v>-1.7186677353162108</c:v>
                </c:pt>
                <c:pt idx="2">
                  <c:v>-1.943642882752129</c:v>
                </c:pt>
                <c:pt idx="3">
                  <c:v>-2.0944361880179563</c:v>
                </c:pt>
                <c:pt idx="4">
                  <c:v>-2.2037398086338582</c:v>
                </c:pt>
              </c:numCache>
            </c:numRef>
          </c:xVal>
          <c:yVal>
            <c:numRef>
              <c:f>Sheet2!$F$3:$F$7</c:f>
              <c:numCache>
                <c:formatCode>General</c:formatCode>
                <c:ptCount val="5"/>
                <c:pt idx="0">
                  <c:v>-1.9208187539523751</c:v>
                </c:pt>
                <c:pt idx="1">
                  <c:v>-2.0177287669604316</c:v>
                </c:pt>
                <c:pt idx="2">
                  <c:v>-2.1426675035687315</c:v>
                </c:pt>
                <c:pt idx="3">
                  <c:v>-2.3187587626244128</c:v>
                </c:pt>
                <c:pt idx="4">
                  <c:v>-2.6197887582883941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E5-4DE5-B878-2D011698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156196"/>
        <c:axId val="152877031"/>
      </c:scatterChart>
      <c:valAx>
        <c:axId val="1329156196"/>
        <c:scaling>
          <c:orientation val="minMax"/>
          <c:max val="-1.5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Log([IO3-])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877031"/>
        <c:crosses val="autoZero"/>
        <c:crossBetween val="midCat"/>
      </c:valAx>
      <c:valAx>
        <c:axId val="152877031"/>
        <c:scaling>
          <c:orientation val="minMax"/>
          <c:max val="-1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-log(t)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915619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RATE</a:t>
            </a:r>
            <a:r>
              <a:rPr lang="en-US" baseline="0"/>
              <a:t> vs Temperature [K]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Sheet2!$P$2</c:f>
              <c:strCache>
                <c:ptCount val="1"/>
                <c:pt idx="0">
                  <c:v>total rate=[IO3-][HSO3-]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Sheet2!$N$3:$N$5</c:f>
              <c:numCache>
                <c:formatCode>General</c:formatCode>
                <c:ptCount val="3"/>
                <c:pt idx="0">
                  <c:v>288</c:v>
                </c:pt>
                <c:pt idx="1">
                  <c:v>298</c:v>
                </c:pt>
                <c:pt idx="2">
                  <c:v>308</c:v>
                </c:pt>
              </c:numCache>
            </c:numRef>
          </c:xVal>
          <c:yVal>
            <c:numRef>
              <c:f>Sheet2!$P$3:$P$5</c:f>
              <c:numCache>
                <c:formatCode>General</c:formatCode>
                <c:ptCount val="3"/>
                <c:pt idx="0">
                  <c:v>1.083276912660799E-6</c:v>
                </c:pt>
                <c:pt idx="1">
                  <c:v>2.0261713803292528E-6</c:v>
                </c:pt>
                <c:pt idx="2">
                  <c:v>2.1192052980132454E-6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A1-40F6-A8F4-A1F0BBB6D88F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547237136"/>
        <c:axId val="1036535356"/>
      </c:scatterChart>
      <c:valAx>
        <c:axId val="154723713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0"/>
                  <a:t> [K]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6535356"/>
        <c:crosses val="autoZero"/>
        <c:crossBetween val="midCat"/>
      </c:valAx>
      <c:valAx>
        <c:axId val="1036535356"/>
        <c:scaling>
          <c:orientation val="minMax"/>
          <c:min val="1.0000000000000004E-6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RATE</a:t>
                </a:r>
              </a:p>
            </c:rich>
          </c:tx>
          <c:layout/>
          <c:overlay val="0"/>
        </c:title>
        <c:numFmt formatCode="0.00E+0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4723713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RATE</a:t>
            </a:r>
            <a:r>
              <a:rPr lang="en-US" baseline="0"/>
              <a:t> CONSTANT k vs INVERSE TEMPERATURE 1/T [1/K]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Sheet2!$R$2</c:f>
              <c:strCache>
                <c:ptCount val="1"/>
                <c:pt idx="0">
                  <c:v>Invsere Temperature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Sheet2!$Q$3:$Q$5</c:f>
              <c:numCache>
                <c:formatCode>General</c:formatCode>
                <c:ptCount val="3"/>
                <c:pt idx="0">
                  <c:v>1.1284134506883323E-2</c:v>
                </c:pt>
                <c:pt idx="1">
                  <c:v>2.1105951878429716E-2</c:v>
                </c:pt>
                <c:pt idx="2">
                  <c:v>2.2075055187637971E-2</c:v>
                </c:pt>
              </c:numCache>
            </c:numRef>
          </c:xVal>
          <c:yVal>
            <c:numRef>
              <c:f>Sheet2!$R$3:$R$5</c:f>
              <c:numCache>
                <c:formatCode>General</c:formatCode>
                <c:ptCount val="3"/>
                <c:pt idx="0">
                  <c:v>3.472222222222222E-3</c:v>
                </c:pt>
                <c:pt idx="1">
                  <c:v>3.3557046979865771E-3</c:v>
                </c:pt>
                <c:pt idx="2">
                  <c:v>3.246753246753247E-3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8E-4571-B34B-BC8691A4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184598"/>
        <c:axId val="1667610950"/>
      </c:scatterChart>
      <c:valAx>
        <c:axId val="1482184598"/>
        <c:scaling>
          <c:orientation val="minMax"/>
          <c:min val="1.0000000000000002E-2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</a:t>
                </a:r>
                <a:r>
                  <a:rPr lang="en-US" baseline="0"/>
                  <a:t> [1/K]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7610950"/>
        <c:crosses val="autoZero"/>
        <c:crossBetween val="midCat"/>
      </c:valAx>
      <c:valAx>
        <c:axId val="1667610950"/>
        <c:scaling>
          <c:orientation val="minMax"/>
          <c:min val="3.2000000000000002E-3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k</a:t>
                </a:r>
              </a:p>
            </c:rich>
          </c:tx>
          <c:layout/>
          <c:overlay val="0"/>
        </c:title>
        <c:numFmt formatCode="0.00E+0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2184598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8</xdr:row>
      <xdr:rowOff>123825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95250</xdr:colOff>
      <xdr:row>26</xdr:row>
      <xdr:rowOff>180975</xdr:rowOff>
    </xdr:from>
    <xdr:ext cx="5715000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609600</xdr:colOff>
      <xdr:row>7</xdr:row>
      <xdr:rowOff>139298</xdr:rowOff>
    </xdr:from>
    <xdr:ext cx="5715000" cy="3533775"/>
    <xdr:graphicFrame macro="">
      <xdr:nvGraphicFramePr>
        <xdr:cNvPr id="4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13</xdr:col>
      <xdr:colOff>266700</xdr:colOff>
      <xdr:row>5</xdr:row>
      <xdr:rowOff>171450</xdr:rowOff>
    </xdr:from>
    <xdr:ext cx="5715000" cy="3533775"/>
    <xdr:graphicFrame macro="">
      <xdr:nvGraphicFramePr>
        <xdr:cNvPr id="5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7"/>
  <sheetViews>
    <sheetView workbookViewId="0">
      <selection sqref="A1:D17"/>
    </sheetView>
  </sheetViews>
  <sheetFormatPr defaultColWidth="14.453125" defaultRowHeight="15.75" customHeight="1" x14ac:dyDescent="0.25"/>
  <cols>
    <col min="1" max="1" width="18.08984375" customWidth="1"/>
    <col min="3" max="3" width="19.26953125" customWidth="1"/>
  </cols>
  <sheetData>
    <row r="1" spans="1:5" ht="15.75" customHeight="1" thickBot="1" x14ac:dyDescent="0.3">
      <c r="A1" s="11"/>
      <c r="B1" s="12" t="s">
        <v>14</v>
      </c>
      <c r="C1" s="12" t="s">
        <v>15</v>
      </c>
      <c r="D1" s="13"/>
    </row>
    <row r="2" spans="1:5" ht="15.75" customHeight="1" thickBot="1" x14ac:dyDescent="0.3">
      <c r="A2" s="14" t="s">
        <v>16</v>
      </c>
      <c r="B2" s="15" t="s">
        <v>17</v>
      </c>
      <c r="C2" s="15" t="s">
        <v>18</v>
      </c>
      <c r="D2" s="16" t="s">
        <v>19</v>
      </c>
      <c r="E2" s="1"/>
    </row>
    <row r="3" spans="1:5" ht="15.75" customHeight="1" thickBot="1" x14ac:dyDescent="0.3">
      <c r="A3" s="17" t="s">
        <v>20</v>
      </c>
      <c r="B3" s="15" t="s">
        <v>21</v>
      </c>
      <c r="C3" s="15" t="s">
        <v>21</v>
      </c>
      <c r="D3" s="16" t="s">
        <v>22</v>
      </c>
      <c r="E3" s="2"/>
    </row>
    <row r="4" spans="1:5" ht="15.75" customHeight="1" thickBot="1" x14ac:dyDescent="0.3">
      <c r="A4" s="17" t="s">
        <v>23</v>
      </c>
      <c r="B4" s="15" t="s">
        <v>21</v>
      </c>
      <c r="C4" s="15" t="s">
        <v>21</v>
      </c>
      <c r="D4" s="16" t="s">
        <v>24</v>
      </c>
      <c r="E4" s="1"/>
    </row>
    <row r="5" spans="1:5" ht="15.75" customHeight="1" thickBot="1" x14ac:dyDescent="0.3">
      <c r="A5" s="17" t="s">
        <v>25</v>
      </c>
      <c r="B5" s="15" t="s">
        <v>21</v>
      </c>
      <c r="C5" s="15" t="s">
        <v>21</v>
      </c>
      <c r="D5" s="16" t="s">
        <v>26</v>
      </c>
      <c r="E5" s="1"/>
    </row>
    <row r="6" spans="1:5" ht="15.75" customHeight="1" thickBot="1" x14ac:dyDescent="0.4">
      <c r="A6" s="17"/>
      <c r="B6" s="18"/>
      <c r="C6" s="18"/>
      <c r="D6" s="16"/>
    </row>
    <row r="7" spans="1:5" ht="15.75" customHeight="1" thickBot="1" x14ac:dyDescent="0.3">
      <c r="A7" s="14"/>
      <c r="B7" s="15" t="s">
        <v>14</v>
      </c>
      <c r="C7" s="15" t="s">
        <v>15</v>
      </c>
      <c r="D7" s="16"/>
    </row>
    <row r="8" spans="1:5" ht="15.75" customHeight="1" thickBot="1" x14ac:dyDescent="0.3">
      <c r="A8" s="14" t="s">
        <v>27</v>
      </c>
      <c r="B8" s="15" t="s">
        <v>17</v>
      </c>
      <c r="C8" s="15" t="s">
        <v>28</v>
      </c>
      <c r="D8" s="16" t="s">
        <v>19</v>
      </c>
    </row>
    <row r="9" spans="1:5" ht="15.75" customHeight="1" thickBot="1" x14ac:dyDescent="0.3">
      <c r="A9" s="17" t="s">
        <v>29</v>
      </c>
      <c r="B9" s="15" t="s">
        <v>21</v>
      </c>
      <c r="C9" s="15" t="s">
        <v>30</v>
      </c>
      <c r="D9" s="16" t="s">
        <v>31</v>
      </c>
    </row>
    <row r="10" spans="1:5" ht="15.75" customHeight="1" thickBot="1" x14ac:dyDescent="0.3">
      <c r="A10" s="17" t="s">
        <v>32</v>
      </c>
      <c r="B10" s="15" t="s">
        <v>21</v>
      </c>
      <c r="C10" s="15" t="s">
        <v>33</v>
      </c>
      <c r="D10" s="16" t="s">
        <v>34</v>
      </c>
    </row>
    <row r="11" spans="1:5" ht="15.75" customHeight="1" thickBot="1" x14ac:dyDescent="0.3">
      <c r="A11" s="17" t="s">
        <v>35</v>
      </c>
      <c r="B11" s="15" t="s">
        <v>21</v>
      </c>
      <c r="C11" s="15" t="s">
        <v>36</v>
      </c>
      <c r="D11" s="16" t="s">
        <v>37</v>
      </c>
    </row>
    <row r="12" spans="1:5" ht="15.75" customHeight="1" thickBot="1" x14ac:dyDescent="0.3">
      <c r="A12" s="17" t="s">
        <v>38</v>
      </c>
      <c r="B12" s="15" t="s">
        <v>21</v>
      </c>
      <c r="C12" s="15" t="s">
        <v>39</v>
      </c>
      <c r="D12" s="16" t="s">
        <v>40</v>
      </c>
    </row>
    <row r="13" spans="1:5" ht="15.75" customHeight="1" thickBot="1" x14ac:dyDescent="0.4">
      <c r="A13" s="14"/>
      <c r="B13" s="18"/>
      <c r="C13" s="18"/>
      <c r="D13" s="16"/>
    </row>
    <row r="14" spans="1:5" ht="15.75" customHeight="1" thickBot="1" x14ac:dyDescent="0.3">
      <c r="A14" s="14"/>
      <c r="B14" s="15" t="s">
        <v>14</v>
      </c>
      <c r="C14" s="15" t="s">
        <v>15</v>
      </c>
      <c r="D14" s="16"/>
    </row>
    <row r="15" spans="1:5" ht="15.75" customHeight="1" thickBot="1" x14ac:dyDescent="0.3">
      <c r="A15" s="14" t="s">
        <v>41</v>
      </c>
      <c r="B15" s="15" t="s">
        <v>17</v>
      </c>
      <c r="C15" s="15" t="s">
        <v>18</v>
      </c>
      <c r="D15" s="16" t="s">
        <v>19</v>
      </c>
    </row>
    <row r="16" spans="1:5" ht="15.75" customHeight="1" thickBot="1" x14ac:dyDescent="0.3">
      <c r="A16" s="17" t="s">
        <v>42</v>
      </c>
      <c r="B16" s="15" t="s">
        <v>21</v>
      </c>
      <c r="C16" s="15" t="s">
        <v>21</v>
      </c>
      <c r="D16" s="16" t="s">
        <v>43</v>
      </c>
    </row>
    <row r="17" spans="1:4" ht="15.75" customHeight="1" thickBot="1" x14ac:dyDescent="0.3">
      <c r="A17" s="17" t="s">
        <v>44</v>
      </c>
      <c r="B17" s="15" t="s">
        <v>21</v>
      </c>
      <c r="C17" s="15" t="s">
        <v>21</v>
      </c>
      <c r="D17" s="16" t="s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S7"/>
  <sheetViews>
    <sheetView tabSelected="1" topLeftCell="I1" zoomScale="79" zoomScaleNormal="55" workbookViewId="0">
      <selection activeCell="R5" activeCellId="1" sqref="J2:R5 R5"/>
    </sheetView>
  </sheetViews>
  <sheetFormatPr defaultColWidth="14.453125" defaultRowHeight="15.75" customHeight="1" x14ac:dyDescent="0.25"/>
  <cols>
    <col min="1" max="1" width="14.453125" customWidth="1"/>
    <col min="2" max="2" width="8" style="8" customWidth="1"/>
    <col min="3" max="3" width="20.1796875" style="8" customWidth="1"/>
    <col min="4" max="5" width="14.453125" style="8"/>
    <col min="6" max="6" width="15.26953125" style="8" customWidth="1"/>
    <col min="7" max="7" width="14.453125" style="8"/>
    <col min="10" max="10" width="20.26953125" customWidth="1"/>
    <col min="11" max="11" width="22.08984375" customWidth="1"/>
    <col min="12" max="12" width="31.81640625" customWidth="1"/>
    <col min="16" max="16" width="23.453125" customWidth="1"/>
    <col min="18" max="18" width="24.54296875" customWidth="1"/>
  </cols>
  <sheetData>
    <row r="2" spans="2:19" ht="15.75" customHeight="1" x14ac:dyDescent="0.3">
      <c r="B2" s="4" t="s">
        <v>0</v>
      </c>
      <c r="C2" s="10" t="s">
        <v>1</v>
      </c>
      <c r="D2" s="5" t="s">
        <v>2</v>
      </c>
      <c r="E2" s="5" t="s">
        <v>3</v>
      </c>
      <c r="F2" s="5" t="s">
        <v>13</v>
      </c>
      <c r="G2" s="4" t="s">
        <v>4</v>
      </c>
      <c r="H2" s="3"/>
      <c r="J2" s="4" t="s">
        <v>5</v>
      </c>
      <c r="K2" s="4" t="s">
        <v>6</v>
      </c>
      <c r="L2" s="5" t="s">
        <v>7</v>
      </c>
      <c r="M2" s="4" t="s">
        <v>2</v>
      </c>
      <c r="N2" s="5" t="s">
        <v>8</v>
      </c>
      <c r="O2" s="5" t="s">
        <v>9</v>
      </c>
      <c r="P2" s="5" t="s">
        <v>12</v>
      </c>
      <c r="Q2" s="5" t="s">
        <v>10</v>
      </c>
      <c r="R2" s="5" t="s">
        <v>11</v>
      </c>
      <c r="S2" s="6"/>
    </row>
    <row r="3" spans="2:19" ht="15.75" customHeight="1" x14ac:dyDescent="0.3">
      <c r="B3" s="5">
        <v>1</v>
      </c>
      <c r="C3" s="5">
        <f>0.024*10/20</f>
        <v>1.2E-2</v>
      </c>
      <c r="D3" s="5">
        <v>47.56</v>
      </c>
      <c r="E3" s="5">
        <f t="shared" ref="E3:E7" si="0">C3/D3</f>
        <v>2.5231286795626576E-4</v>
      </c>
      <c r="F3" s="5">
        <f t="shared" ref="F3:F7" si="1">LOG10(C3)</f>
        <v>-1.9208187539523751</v>
      </c>
      <c r="G3" s="5">
        <f t="shared" ref="G3:G7" si="2">LOG10(D3)*-1</f>
        <v>-1.677241845946654</v>
      </c>
      <c r="J3" s="7">
        <v>1</v>
      </c>
      <c r="K3" s="7">
        <f>0.024*10/20</f>
        <v>1.2E-2</v>
      </c>
      <c r="L3" s="7">
        <v>8.0000000000000002E-3</v>
      </c>
      <c r="M3" s="7">
        <v>88.62</v>
      </c>
      <c r="N3" s="7">
        <v>288</v>
      </c>
      <c r="O3" s="7">
        <f t="shared" ref="O3:O5" si="3">K3/M3</f>
        <v>1.3540961408259986E-4</v>
      </c>
      <c r="P3" s="7">
        <f>K3*L3/M3</f>
        <v>1.083276912660799E-6</v>
      </c>
      <c r="Q3" s="7">
        <f>P3/(L3*K3)</f>
        <v>1.1284134506883323E-2</v>
      </c>
      <c r="R3" s="7">
        <f t="shared" ref="R3:R5" si="4">1/N3</f>
        <v>3.472222222222222E-3</v>
      </c>
      <c r="S3" s="8"/>
    </row>
    <row r="4" spans="2:19" ht="15.75" customHeight="1" x14ac:dyDescent="0.3">
      <c r="B4" s="5">
        <f t="shared" ref="B4:B7" si="5">B3+1</f>
        <v>2</v>
      </c>
      <c r="C4" s="5">
        <f>0.024*8/20</f>
        <v>9.6000000000000009E-3</v>
      </c>
      <c r="D4" s="5">
        <v>52.32</v>
      </c>
      <c r="E4" s="5">
        <f t="shared" si="0"/>
        <v>1.8348623853211012E-4</v>
      </c>
      <c r="F4" s="5">
        <f t="shared" si="1"/>
        <v>-2.0177287669604316</v>
      </c>
      <c r="G4" s="5">
        <f t="shared" si="2"/>
        <v>-1.7186677353162108</v>
      </c>
      <c r="J4" s="7">
        <v>8</v>
      </c>
      <c r="K4" s="7">
        <f t="shared" ref="K4:K5" si="6">0.024*10/20</f>
        <v>1.2E-2</v>
      </c>
      <c r="L4" s="7">
        <v>8.0000000000000002E-3</v>
      </c>
      <c r="M4" s="7">
        <v>47.38</v>
      </c>
      <c r="N4" s="7">
        <v>298</v>
      </c>
      <c r="O4" s="7">
        <f t="shared" si="3"/>
        <v>2.5327142254115659E-4</v>
      </c>
      <c r="P4" s="7">
        <f>K4*L4/M4</f>
        <v>2.0261713803292528E-6</v>
      </c>
      <c r="Q4" s="7">
        <f>P4/(L4*K4)</f>
        <v>2.1105951878429716E-2</v>
      </c>
      <c r="R4" s="7">
        <f t="shared" si="4"/>
        <v>3.3557046979865771E-3</v>
      </c>
      <c r="S4" s="8"/>
    </row>
    <row r="5" spans="2:19" ht="15.75" customHeight="1" x14ac:dyDescent="0.3">
      <c r="B5" s="5">
        <f t="shared" si="5"/>
        <v>3</v>
      </c>
      <c r="C5" s="5">
        <f>0.024*6/20</f>
        <v>7.2000000000000007E-3</v>
      </c>
      <c r="D5" s="5">
        <v>87.83</v>
      </c>
      <c r="E5" s="5">
        <f t="shared" si="0"/>
        <v>8.1976545599453504E-5</v>
      </c>
      <c r="F5" s="5">
        <f t="shared" si="1"/>
        <v>-2.1426675035687315</v>
      </c>
      <c r="G5" s="5">
        <f t="shared" si="2"/>
        <v>-1.943642882752129</v>
      </c>
      <c r="J5" s="7">
        <v>9</v>
      </c>
      <c r="K5" s="7">
        <f t="shared" si="6"/>
        <v>1.2E-2</v>
      </c>
      <c r="L5" s="7">
        <v>8.0000000000000002E-3</v>
      </c>
      <c r="M5" s="9">
        <v>45.3</v>
      </c>
      <c r="N5" s="7">
        <v>308</v>
      </c>
      <c r="O5" s="7">
        <f t="shared" si="3"/>
        <v>2.6490066225165563E-4</v>
      </c>
      <c r="P5" s="7">
        <f>K5*L5/M5</f>
        <v>2.1192052980132454E-6</v>
      </c>
      <c r="Q5" s="7">
        <f>P5/(L5*K5)</f>
        <v>2.2075055187637971E-2</v>
      </c>
      <c r="R5" s="7">
        <f t="shared" si="4"/>
        <v>3.246753246753247E-3</v>
      </c>
      <c r="S5" s="8"/>
    </row>
    <row r="6" spans="2:19" ht="15.75" customHeight="1" x14ac:dyDescent="0.3">
      <c r="B6" s="5">
        <f t="shared" si="5"/>
        <v>4</v>
      </c>
      <c r="C6" s="5">
        <f>0.024*4/20</f>
        <v>4.8000000000000004E-3</v>
      </c>
      <c r="D6" s="5">
        <v>124.29</v>
      </c>
      <c r="E6" s="5">
        <f t="shared" si="0"/>
        <v>3.861935795317403E-5</v>
      </c>
      <c r="F6" s="5">
        <f t="shared" si="1"/>
        <v>-2.3187587626244128</v>
      </c>
      <c r="G6" s="5">
        <f t="shared" si="2"/>
        <v>-2.0944361880179563</v>
      </c>
    </row>
    <row r="7" spans="2:19" ht="15.75" customHeight="1" x14ac:dyDescent="0.3">
      <c r="B7" s="5">
        <f t="shared" si="5"/>
        <v>5</v>
      </c>
      <c r="C7" s="4">
        <f>0.024*2/20</f>
        <v>2.4000000000000002E-3</v>
      </c>
      <c r="D7" s="5">
        <v>159.86000000000001</v>
      </c>
      <c r="E7" s="5">
        <f t="shared" si="0"/>
        <v>1.5013136494432629E-5</v>
      </c>
      <c r="F7" s="5">
        <f t="shared" si="1"/>
        <v>-2.6197887582883941</v>
      </c>
      <c r="G7" s="5">
        <f t="shared" si="2"/>
        <v>-2.2037398086338582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Justyna Widera</cp:lastModifiedBy>
  <dcterms:modified xsi:type="dcterms:W3CDTF">2021-02-27T19:05:23Z</dcterms:modified>
</cp:coreProperties>
</file>